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5" i="1" l="1"/>
  <c r="C30" i="1" l="1"/>
  <c r="C28" i="1"/>
  <c r="E28" i="1" s="1"/>
  <c r="F28" i="1" s="1"/>
  <c r="C26" i="1"/>
  <c r="E26" i="1" s="1"/>
  <c r="F26" i="1" s="1"/>
  <c r="E24" i="1"/>
  <c r="C24" i="1"/>
  <c r="E22" i="1"/>
  <c r="F22" i="1" s="1"/>
  <c r="C22" i="1"/>
  <c r="C17" i="1"/>
  <c r="C18" i="1"/>
  <c r="E17" i="1"/>
  <c r="C16" i="1"/>
  <c r="E15" i="1"/>
  <c r="C15" i="1"/>
  <c r="C11" i="1"/>
  <c r="E11" i="1" s="1"/>
  <c r="C8" i="1"/>
  <c r="E8" i="1" l="1"/>
  <c r="F8" i="1" s="1"/>
  <c r="G8" i="1" s="1"/>
  <c r="H8" i="1" s="1"/>
  <c r="F15" i="1"/>
  <c r="F24" i="1"/>
  <c r="G24" i="1" s="1"/>
  <c r="G15" i="1"/>
  <c r="H15" i="1" s="1"/>
  <c r="F11" i="1"/>
  <c r="E30" i="1"/>
  <c r="F30" i="1" s="1"/>
  <c r="G28" i="1"/>
  <c r="H28" i="1" s="1"/>
  <c r="L28" i="1" s="1"/>
  <c r="G26" i="1"/>
  <c r="H26" i="1" s="1"/>
  <c r="L26" i="1" s="1"/>
  <c r="H24" i="1"/>
  <c r="L24" i="1" s="1"/>
  <c r="G22" i="1"/>
  <c r="H22" i="1" s="1"/>
  <c r="F17" i="1"/>
  <c r="G17" i="1" s="1"/>
  <c r="H17" i="1" s="1"/>
  <c r="K17" i="1" s="1"/>
  <c r="E18" i="1"/>
  <c r="F18" i="1" s="1"/>
  <c r="E16" i="1"/>
  <c r="F16" i="1" s="1"/>
  <c r="G30" i="1" l="1"/>
  <c r="H30" i="1" s="1"/>
  <c r="I8" i="1"/>
  <c r="J8" i="1" s="1"/>
  <c r="K15" i="1"/>
  <c r="I15" i="1"/>
  <c r="J15" i="1" s="1"/>
  <c r="G11" i="1"/>
  <c r="H11" i="1"/>
  <c r="I11" i="1" s="1"/>
  <c r="J11" i="1" s="1"/>
  <c r="I28" i="1"/>
  <c r="I26" i="1"/>
  <c r="I24" i="1"/>
  <c r="J24" i="1" s="1"/>
  <c r="K24" i="1" s="1"/>
  <c r="L22" i="1"/>
  <c r="I22" i="1"/>
  <c r="J22" i="1" s="1"/>
  <c r="K22" i="1" s="1"/>
  <c r="G18" i="1"/>
  <c r="H18" i="1" s="1"/>
  <c r="K18" i="1" s="1"/>
  <c r="I17" i="1"/>
  <c r="J17" i="1" s="1"/>
  <c r="G16" i="1"/>
  <c r="H16" i="1" s="1"/>
  <c r="L30" i="1" l="1"/>
  <c r="I30" i="1"/>
  <c r="J30" i="1" s="1"/>
  <c r="J26" i="1"/>
  <c r="K26" i="1" s="1"/>
  <c r="J28" i="1"/>
  <c r="K28" i="1" s="1"/>
  <c r="N15" i="1"/>
  <c r="L15" i="1"/>
  <c r="O15" i="1"/>
  <c r="M15" i="1"/>
  <c r="P15" i="1"/>
  <c r="P30" i="1"/>
  <c r="N30" i="1"/>
  <c r="O30" i="1"/>
  <c r="M30" i="1"/>
  <c r="P28" i="1"/>
  <c r="N28" i="1"/>
  <c r="O28" i="1"/>
  <c r="M28" i="1"/>
  <c r="P26" i="1"/>
  <c r="N26" i="1"/>
  <c r="O26" i="1"/>
  <c r="M26" i="1"/>
  <c r="O24" i="1"/>
  <c r="M24" i="1"/>
  <c r="P24" i="1"/>
  <c r="N24" i="1"/>
  <c r="P22" i="1"/>
  <c r="O22" i="1"/>
  <c r="N22" i="1"/>
  <c r="M22" i="1"/>
  <c r="I18" i="1"/>
  <c r="J18" i="1" s="1"/>
  <c r="K16" i="1"/>
  <c r="L16" i="1" s="1"/>
  <c r="I16" i="1"/>
  <c r="J16" i="1" s="1"/>
  <c r="P17" i="1"/>
  <c r="N17" i="1"/>
  <c r="L17" i="1"/>
  <c r="O17" i="1"/>
  <c r="M17" i="1"/>
  <c r="P16" i="1"/>
  <c r="N16" i="1"/>
  <c r="O16" i="1"/>
  <c r="M16" i="1"/>
  <c r="P18" i="1" l="1"/>
  <c r="N18" i="1"/>
  <c r="L18" i="1"/>
  <c r="O18" i="1"/>
  <c r="M18" i="1"/>
</calcChain>
</file>

<file path=xl/sharedStrings.xml><?xml version="1.0" encoding="utf-8"?>
<sst xmlns="http://schemas.openxmlformats.org/spreadsheetml/2006/main" count="64" uniqueCount="37">
  <si>
    <t>INPUT - LOTS</t>
  </si>
  <si>
    <t>Area</t>
  </si>
  <si>
    <t>Price/m2</t>
  </si>
  <si>
    <t>TSP</t>
  </si>
  <si>
    <t>Discount</t>
  </si>
  <si>
    <t>Disc. Amt</t>
  </si>
  <si>
    <t>Net Contract</t>
  </si>
  <si>
    <t>12% VAT</t>
  </si>
  <si>
    <t>NSP with VAT</t>
  </si>
  <si>
    <t>5% Retention</t>
  </si>
  <si>
    <t>Amount Payable</t>
  </si>
  <si>
    <t>Cash</t>
  </si>
  <si>
    <t>NSP wit VAT</t>
  </si>
  <si>
    <t>Reservation Fee</t>
  </si>
  <si>
    <t>Less Reservtn</t>
  </si>
  <si>
    <t>Mo. Split</t>
  </si>
  <si>
    <t>Split Cash</t>
  </si>
  <si>
    <t>3 Split</t>
  </si>
  <si>
    <t>Automated Payment Program (LOTS)</t>
  </si>
  <si>
    <t>WITH VAT</t>
  </si>
  <si>
    <t>DP</t>
  </si>
  <si>
    <t>Less Reservatn</t>
  </si>
  <si>
    <t>Bal for Amort</t>
  </si>
  <si>
    <t>20 Yrs</t>
  </si>
  <si>
    <t>10 Yrs</t>
  </si>
  <si>
    <t>5 Yrs</t>
  </si>
  <si>
    <t>2 Yrs</t>
  </si>
  <si>
    <t>1 Yr</t>
  </si>
  <si>
    <t>Amortization</t>
  </si>
  <si>
    <t>Full DP</t>
  </si>
  <si>
    <t>Mo Split</t>
  </si>
  <si>
    <t>Split DP</t>
  </si>
  <si>
    <t>VATABLE:</t>
  </si>
  <si>
    <t>-</t>
  </si>
  <si>
    <t>P3,999,999 down</t>
  </si>
  <si>
    <t>Prepared By: Richard De Villena</t>
  </si>
  <si>
    <t>**only the yellow highlighted boxes are to be changed.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</si>
</sst>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9" fontId="2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4" fontId="2" fillId="5" borderId="1" xfId="0" applyNumberFormat="1" applyFont="1" applyFill="1" applyBorder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2" fillId="6" borderId="1" xfId="0" applyNumberFormat="1" applyFont="1" applyFill="1" applyBorder="1"/>
    <xf numFmtId="9" fontId="2" fillId="7" borderId="1" xfId="0" applyNumberFormat="1" applyFont="1" applyFill="1" applyBorder="1" applyAlignment="1">
      <alignment horizontal="center"/>
    </xf>
    <xf numFmtId="4" fontId="2" fillId="7" borderId="1" xfId="0" applyNumberFormat="1" applyFont="1" applyFill="1" applyBorder="1"/>
    <xf numFmtId="9" fontId="2" fillId="9" borderId="1" xfId="0" applyNumberFormat="1" applyFont="1" applyFill="1" applyBorder="1" applyAlignment="1">
      <alignment horizontal="center"/>
    </xf>
    <xf numFmtId="4" fontId="2" fillId="9" borderId="1" xfId="0" applyNumberFormat="1" applyFont="1" applyFill="1" applyBorder="1"/>
    <xf numFmtId="9" fontId="2" fillId="10" borderId="1" xfId="0" applyNumberFormat="1" applyFont="1" applyFill="1" applyBorder="1" applyAlignment="1">
      <alignment horizontal="center"/>
    </xf>
    <xf numFmtId="4" fontId="2" fillId="10" borderId="1" xfId="0" applyNumberFormat="1" applyFont="1" applyFill="1" applyBorder="1"/>
    <xf numFmtId="9" fontId="2" fillId="6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2" fillId="0" borderId="6" xfId="0" applyFont="1" applyBorder="1"/>
    <xf numFmtId="0" fontId="2" fillId="0" borderId="0" xfId="0" applyFont="1" applyBorder="1"/>
    <xf numFmtId="3" fontId="2" fillId="0" borderId="7" xfId="0" applyNumberFormat="1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2" xfId="0" applyFont="1" applyBorder="1"/>
    <xf numFmtId="4" fontId="2" fillId="5" borderId="2" xfId="0" applyNumberFormat="1" applyFont="1" applyFill="1" applyBorder="1"/>
    <xf numFmtId="0" fontId="2" fillId="0" borderId="9" xfId="0" applyFont="1" applyBorder="1"/>
    <xf numFmtId="9" fontId="2" fillId="9" borderId="0" xfId="0" applyNumberFormat="1" applyFont="1" applyFill="1"/>
    <xf numFmtId="9" fontId="2" fillId="10" borderId="0" xfId="0" applyNumberFormat="1" applyFont="1" applyFill="1"/>
    <xf numFmtId="9" fontId="2" fillId="7" borderId="0" xfId="0" applyNumberFormat="1" applyFont="1" applyFill="1"/>
    <xf numFmtId="9" fontId="2" fillId="6" borderId="0" xfId="0" applyNumberFormat="1" applyFont="1" applyFill="1"/>
    <xf numFmtId="0" fontId="2" fillId="10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4" fontId="2" fillId="8" borderId="1" xfId="0" applyNumberFormat="1" applyFont="1" applyFill="1" applyBorder="1"/>
    <xf numFmtId="0" fontId="5" fillId="0" borderId="0" xfId="0" applyFont="1"/>
    <xf numFmtId="4" fontId="2" fillId="8" borderId="1" xfId="0" applyNumberFormat="1" applyFont="1" applyFill="1" applyBorder="1" applyAlignment="1">
      <alignment horizontal="center"/>
    </xf>
    <xf numFmtId="9" fontId="2" fillId="8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0" xfId="0" applyFont="1" applyFill="1"/>
    <xf numFmtId="0" fontId="2" fillId="0" borderId="0" xfId="0" applyFont="1" applyFill="1"/>
    <xf numFmtId="0" fontId="2" fillId="3" borderId="0" xfId="0" applyFont="1" applyFill="1" applyBorder="1" applyAlignment="1">
      <alignment horizontal="center"/>
    </xf>
    <xf numFmtId="4" fontId="2" fillId="3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4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workbookViewId="0">
      <selection activeCell="I33" sqref="I33"/>
    </sheetView>
  </sheetViews>
  <sheetFormatPr defaultRowHeight="15" x14ac:dyDescent="0.25"/>
  <cols>
    <col min="1" max="1" width="8.140625" customWidth="1"/>
    <col min="2" max="2" width="6.7109375" customWidth="1"/>
    <col min="3" max="3" width="11" customWidth="1"/>
    <col min="4" max="4" width="7.85546875" customWidth="1"/>
    <col min="5" max="5" width="9.7109375" customWidth="1"/>
    <col min="6" max="6" width="11" customWidth="1"/>
    <col min="8" max="8" width="11.7109375" bestFit="1" customWidth="1"/>
    <col min="9" max="9" width="10.7109375" customWidth="1"/>
    <col min="10" max="11" width="11" customWidth="1"/>
    <col min="12" max="16" width="10" customWidth="1"/>
  </cols>
  <sheetData>
    <row r="1" spans="1:16" s="3" customFormat="1" ht="12" x14ac:dyDescent="0.2">
      <c r="A1" s="3" t="s">
        <v>18</v>
      </c>
      <c r="E1" s="5" t="s">
        <v>19</v>
      </c>
    </row>
    <row r="2" spans="1:16" s="5" customFormat="1" ht="12" x14ac:dyDescent="0.2">
      <c r="B2" s="24" t="s">
        <v>0</v>
      </c>
      <c r="C2" s="25"/>
      <c r="D2" s="25"/>
      <c r="E2" s="25"/>
      <c r="F2" s="25"/>
      <c r="G2" s="25"/>
      <c r="H2" s="25"/>
      <c r="I2" s="25"/>
      <c r="J2" s="26"/>
      <c r="K2" s="3"/>
      <c r="L2" s="5" t="s">
        <v>32</v>
      </c>
      <c r="M2" s="5" t="s">
        <v>34</v>
      </c>
      <c r="O2" s="3"/>
      <c r="P2" s="3"/>
    </row>
    <row r="3" spans="1:16" s="3" customFormat="1" ht="12" x14ac:dyDescent="0.2">
      <c r="B3" s="27"/>
      <c r="C3" s="28"/>
      <c r="D3" s="28"/>
      <c r="E3" s="46" t="s">
        <v>1</v>
      </c>
      <c r="F3" s="50">
        <v>182</v>
      </c>
      <c r="G3" s="28"/>
      <c r="H3" s="52" t="s">
        <v>13</v>
      </c>
      <c r="I3" s="52"/>
      <c r="J3" s="29">
        <v>20000</v>
      </c>
      <c r="L3" s="48" t="s">
        <v>36</v>
      </c>
      <c r="M3" s="49"/>
      <c r="N3" s="49"/>
      <c r="O3" s="49"/>
      <c r="P3" s="49"/>
    </row>
    <row r="4" spans="1:16" s="3" customFormat="1" ht="12" x14ac:dyDescent="0.2">
      <c r="B4" s="27"/>
      <c r="C4" s="28"/>
      <c r="D4" s="28"/>
      <c r="E4" s="46" t="s">
        <v>2</v>
      </c>
      <c r="F4" s="51">
        <v>13500</v>
      </c>
      <c r="G4" s="28"/>
      <c r="H4" s="28"/>
      <c r="I4" s="28"/>
      <c r="J4" s="30"/>
    </row>
    <row r="5" spans="1:16" s="3" customFormat="1" ht="12" x14ac:dyDescent="0.2">
      <c r="B5" s="31"/>
      <c r="C5" s="32"/>
      <c r="D5" s="32"/>
      <c r="E5" s="47" t="s">
        <v>3</v>
      </c>
      <c r="F5" s="33">
        <f>F4*F3</f>
        <v>2457000</v>
      </c>
      <c r="G5" s="32"/>
      <c r="H5" s="32"/>
      <c r="I5" s="32"/>
      <c r="J5" s="34"/>
    </row>
    <row r="6" spans="1:16" ht="6" customHeight="1" x14ac:dyDescent="0.25">
      <c r="F6" s="1"/>
    </row>
    <row r="7" spans="1:16" s="12" customFormat="1" ht="11.25" x14ac:dyDescent="0.2">
      <c r="D7" s="13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</row>
    <row r="8" spans="1:16" s="3" customFormat="1" ht="12" x14ac:dyDescent="0.2">
      <c r="A8" s="5" t="s">
        <v>11</v>
      </c>
      <c r="C8" s="11">
        <f>F5</f>
        <v>2457000</v>
      </c>
      <c r="D8" s="22">
        <v>0.3</v>
      </c>
      <c r="E8" s="15">
        <f>C8*D8</f>
        <v>737100</v>
      </c>
      <c r="F8" s="15">
        <f>C8-E8</f>
        <v>1719900</v>
      </c>
      <c r="G8" s="15">
        <f>F8*0.12</f>
        <v>206388</v>
      </c>
      <c r="H8" s="15">
        <f>F8+G8</f>
        <v>1926288</v>
      </c>
      <c r="I8" s="15">
        <f>H8*0.05</f>
        <v>96314.400000000009</v>
      </c>
      <c r="J8" s="15">
        <f>H8-I8</f>
        <v>1829973.6</v>
      </c>
    </row>
    <row r="9" spans="1:16" ht="6" customHeight="1" x14ac:dyDescent="0.25"/>
    <row r="10" spans="1:16" s="9" customFormat="1" ht="11.25" x14ac:dyDescent="0.2">
      <c r="D10" s="10" t="s">
        <v>4</v>
      </c>
      <c r="E10" s="10" t="s">
        <v>5</v>
      </c>
      <c r="F10" s="10" t="s">
        <v>6</v>
      </c>
      <c r="G10" s="10" t="s">
        <v>7</v>
      </c>
      <c r="H10" s="10" t="s">
        <v>12</v>
      </c>
      <c r="I10" s="10" t="s">
        <v>14</v>
      </c>
      <c r="J10" s="10" t="s">
        <v>15</v>
      </c>
    </row>
    <row r="11" spans="1:16" s="3" customFormat="1" ht="12" x14ac:dyDescent="0.2">
      <c r="A11" s="5" t="s">
        <v>16</v>
      </c>
      <c r="B11" s="23" t="s">
        <v>17</v>
      </c>
      <c r="C11" s="11">
        <f>F5</f>
        <v>2457000</v>
      </c>
      <c r="D11" s="16">
        <v>0.17</v>
      </c>
      <c r="E11" s="17">
        <f>C11*D11</f>
        <v>417690.00000000006</v>
      </c>
      <c r="F11" s="17">
        <f>C11-E11</f>
        <v>2039310</v>
      </c>
      <c r="G11" s="17">
        <f>F11*0.12</f>
        <v>244717.19999999998</v>
      </c>
      <c r="H11" s="17">
        <f>F11+G11</f>
        <v>2284027.2000000002</v>
      </c>
      <c r="I11" s="17">
        <f>H11-J3</f>
        <v>2264027.2000000002</v>
      </c>
      <c r="J11" s="17">
        <f>I11/3</f>
        <v>754675.7333333334</v>
      </c>
    </row>
    <row r="12" spans="1:16" s="3" customFormat="1" ht="6" customHeight="1" x14ac:dyDescent="0.2">
      <c r="A12" s="5"/>
      <c r="B12" s="6"/>
      <c r="C12" s="7"/>
      <c r="D12" s="8"/>
      <c r="E12" s="7"/>
      <c r="F12" s="7"/>
      <c r="G12" s="7"/>
      <c r="H12" s="7"/>
      <c r="I12" s="7"/>
      <c r="J12" s="7"/>
    </row>
    <row r="13" spans="1:16" s="2" customFormat="1" ht="11.25" x14ac:dyDescent="0.2">
      <c r="L13" s="53" t="s">
        <v>28</v>
      </c>
      <c r="M13" s="53"/>
      <c r="N13" s="53"/>
      <c r="O13" s="53"/>
      <c r="P13" s="53"/>
    </row>
    <row r="14" spans="1:16" s="12" customFormat="1" ht="11.25" x14ac:dyDescent="0.2">
      <c r="D14" s="13" t="s">
        <v>4</v>
      </c>
      <c r="E14" s="13" t="s">
        <v>5</v>
      </c>
      <c r="F14" s="13" t="s">
        <v>6</v>
      </c>
      <c r="G14" s="13" t="s">
        <v>7</v>
      </c>
      <c r="H14" s="13" t="s">
        <v>8</v>
      </c>
      <c r="I14" s="13" t="s">
        <v>20</v>
      </c>
      <c r="J14" s="13" t="s">
        <v>21</v>
      </c>
      <c r="K14" s="13" t="s">
        <v>22</v>
      </c>
      <c r="L14" s="13" t="s">
        <v>23</v>
      </c>
      <c r="M14" s="13" t="s">
        <v>24</v>
      </c>
      <c r="N14" s="13" t="s">
        <v>25</v>
      </c>
      <c r="O14" s="13" t="s">
        <v>26</v>
      </c>
      <c r="P14" s="13" t="s">
        <v>27</v>
      </c>
    </row>
    <row r="15" spans="1:16" s="3" customFormat="1" ht="12" x14ac:dyDescent="0.2">
      <c r="A15" s="5" t="s">
        <v>29</v>
      </c>
      <c r="B15" s="22">
        <v>0.5</v>
      </c>
      <c r="C15" s="11">
        <f>F5</f>
        <v>2457000</v>
      </c>
      <c r="D15" s="22">
        <v>0.19</v>
      </c>
      <c r="E15" s="15">
        <f>C15*D15</f>
        <v>466830</v>
      </c>
      <c r="F15" s="15">
        <f>C15-E15</f>
        <v>1990170</v>
      </c>
      <c r="G15" s="15">
        <f>F15*0.12</f>
        <v>238820.4</v>
      </c>
      <c r="H15" s="15">
        <f>F15+G15</f>
        <v>2228990.4</v>
      </c>
      <c r="I15" s="15">
        <f>H15*B15</f>
        <v>1114495.2</v>
      </c>
      <c r="J15" s="15">
        <f>I15-J3</f>
        <v>1094495.2</v>
      </c>
      <c r="K15" s="15">
        <f>H15*0.5</f>
        <v>1114495.2</v>
      </c>
      <c r="L15" s="15">
        <f>K15*0.0077529894</f>
        <v>8640.6694719508796</v>
      </c>
      <c r="M15" s="15">
        <f>K15*0.0116108479</f>
        <v>12940.234252480081</v>
      </c>
      <c r="N15" s="15">
        <f>K15*0.0198011985</f>
        <v>22068.340682497197</v>
      </c>
      <c r="O15" s="15">
        <f>K15*0.0447725791</f>
        <v>49898.82449857032</v>
      </c>
      <c r="P15" s="15">
        <f>K15*0.0865267461</f>
        <v>96433.643200068705</v>
      </c>
    </row>
    <row r="16" spans="1:16" x14ac:dyDescent="0.25">
      <c r="B16" s="18">
        <v>0.3</v>
      </c>
      <c r="C16" s="11">
        <f>F5</f>
        <v>2457000</v>
      </c>
      <c r="D16" s="18">
        <v>0.17</v>
      </c>
      <c r="E16" s="19">
        <f>C16*D16</f>
        <v>417690.00000000006</v>
      </c>
      <c r="F16" s="19">
        <f>C16-E16</f>
        <v>2039310</v>
      </c>
      <c r="G16" s="19">
        <f>F16*0.12</f>
        <v>244717.19999999998</v>
      </c>
      <c r="H16" s="19">
        <f>F16+G16</f>
        <v>2284027.2000000002</v>
      </c>
      <c r="I16" s="19">
        <f>H16*B16</f>
        <v>685208.16</v>
      </c>
      <c r="J16" s="19">
        <f>I16-J3</f>
        <v>665208.16</v>
      </c>
      <c r="K16" s="19">
        <f>H16*0.7</f>
        <v>1598819.04</v>
      </c>
      <c r="L16" s="19">
        <f>K16*0.0077529894</f>
        <v>12395.627069638176</v>
      </c>
      <c r="M16" s="19">
        <f>K16*0.0116108479</f>
        <v>18563.644693064016</v>
      </c>
      <c r="N16" s="19">
        <f>K16*0.0198011985</f>
        <v>31658.533176619439</v>
      </c>
      <c r="O16" s="19">
        <f>K16*0.0447725791</f>
        <v>71583.251934986067</v>
      </c>
      <c r="P16" s="19">
        <f>K16*0.0865267461</f>
        <v>138340.60913392575</v>
      </c>
    </row>
    <row r="17" spans="1:16" x14ac:dyDescent="0.25">
      <c r="B17" s="16">
        <v>0.2</v>
      </c>
      <c r="C17" s="11">
        <f>F5</f>
        <v>2457000</v>
      </c>
      <c r="D17" s="16">
        <v>0.13</v>
      </c>
      <c r="E17" s="17">
        <f t="shared" ref="E17:E18" si="0">C17*D17</f>
        <v>319410</v>
      </c>
      <c r="F17" s="17">
        <f t="shared" ref="F17:F18" si="1">C17-E17</f>
        <v>2137590</v>
      </c>
      <c r="G17" s="17">
        <f t="shared" ref="G17:G18" si="2">F17*0.12</f>
        <v>256510.8</v>
      </c>
      <c r="H17" s="17">
        <f t="shared" ref="H17:H18" si="3">F17+G17</f>
        <v>2394100.7999999998</v>
      </c>
      <c r="I17" s="17">
        <f t="shared" ref="I17:I18" si="4">H17*B17</f>
        <v>478820.16</v>
      </c>
      <c r="J17" s="17">
        <f>I17-J3</f>
        <v>458820.16</v>
      </c>
      <c r="K17" s="17">
        <f>H17*0.8</f>
        <v>1915280.64</v>
      </c>
      <c r="L17" s="17">
        <f t="shared" ref="L17:L18" si="5">K17*0.0077529894</f>
        <v>14849.150499945215</v>
      </c>
      <c r="M17" s="17">
        <f t="shared" ref="M17:M18" si="6">K17*0.0116108479</f>
        <v>22238.032196854656</v>
      </c>
      <c r="N17" s="17">
        <f t="shared" ref="N17:N18" si="7">K17*0.0198011985</f>
        <v>37924.852135847039</v>
      </c>
      <c r="O17" s="17">
        <f t="shared" ref="O17:O18" si="8">K17*0.0447725791</f>
        <v>85752.053953098628</v>
      </c>
      <c r="P17" s="17">
        <f t="shared" ref="P17:P18" si="9">K17*0.0865267461</f>
        <v>165723.0016475255</v>
      </c>
    </row>
    <row r="18" spans="1:16" x14ac:dyDescent="0.25">
      <c r="B18" s="20">
        <v>0.1</v>
      </c>
      <c r="C18" s="11">
        <f>F5</f>
        <v>2457000</v>
      </c>
      <c r="D18" s="20">
        <v>0.1</v>
      </c>
      <c r="E18" s="21">
        <f t="shared" si="0"/>
        <v>245700</v>
      </c>
      <c r="F18" s="21">
        <f t="shared" si="1"/>
        <v>2211300</v>
      </c>
      <c r="G18" s="21">
        <f t="shared" si="2"/>
        <v>265356</v>
      </c>
      <c r="H18" s="21">
        <f t="shared" si="3"/>
        <v>2476656</v>
      </c>
      <c r="I18" s="21">
        <f t="shared" si="4"/>
        <v>247665.6</v>
      </c>
      <c r="J18" s="21">
        <f>I18-J3</f>
        <v>227665.6</v>
      </c>
      <c r="K18" s="21">
        <f>H18*0.9</f>
        <v>2228990.4</v>
      </c>
      <c r="L18" s="21">
        <f t="shared" si="5"/>
        <v>17281.338943901759</v>
      </c>
      <c r="M18" s="21">
        <f t="shared" si="6"/>
        <v>25880.468504960161</v>
      </c>
      <c r="N18" s="21">
        <f t="shared" si="7"/>
        <v>44136.681364994394</v>
      </c>
      <c r="O18" s="21">
        <f t="shared" si="8"/>
        <v>99797.648997140641</v>
      </c>
      <c r="P18" s="21">
        <f t="shared" si="9"/>
        <v>192867.28640013741</v>
      </c>
    </row>
    <row r="19" spans="1:16" ht="6" customHeight="1" x14ac:dyDescent="0.25"/>
    <row r="20" spans="1:16" s="2" customFormat="1" ht="11.25" customHeight="1" x14ac:dyDescent="0.2">
      <c r="M20" s="54" t="s">
        <v>28</v>
      </c>
      <c r="N20" s="54"/>
      <c r="O20" s="54"/>
      <c r="P20" s="54"/>
    </row>
    <row r="21" spans="1:16" s="12" customFormat="1" ht="11.25" x14ac:dyDescent="0.2">
      <c r="A21" s="14" t="s">
        <v>31</v>
      </c>
      <c r="D21" s="13" t="s">
        <v>4</v>
      </c>
      <c r="E21" s="13" t="s">
        <v>5</v>
      </c>
      <c r="F21" s="13" t="s">
        <v>6</v>
      </c>
      <c r="G21" s="13" t="s">
        <v>7</v>
      </c>
      <c r="H21" s="13" t="s">
        <v>8</v>
      </c>
      <c r="I21" s="13" t="s">
        <v>20</v>
      </c>
      <c r="J21" s="13" t="s">
        <v>21</v>
      </c>
      <c r="K21" s="13" t="s">
        <v>30</v>
      </c>
      <c r="L21" s="13" t="s">
        <v>22</v>
      </c>
      <c r="M21" s="13" t="s">
        <v>23</v>
      </c>
      <c r="N21" s="13" t="s">
        <v>24</v>
      </c>
      <c r="O21" s="13" t="s">
        <v>25</v>
      </c>
      <c r="P21" s="13" t="s">
        <v>26</v>
      </c>
    </row>
    <row r="22" spans="1:16" s="3" customFormat="1" ht="12" x14ac:dyDescent="0.2">
      <c r="A22" s="36">
        <v>0.1</v>
      </c>
      <c r="B22" s="39" t="s">
        <v>17</v>
      </c>
      <c r="C22" s="11">
        <f>F5</f>
        <v>2457000</v>
      </c>
      <c r="D22" s="20">
        <v>0.09</v>
      </c>
      <c r="E22" s="21">
        <f>C22*D22</f>
        <v>221130</v>
      </c>
      <c r="F22" s="21">
        <f>C22-E22</f>
        <v>2235870</v>
      </c>
      <c r="G22" s="21">
        <f>F22*0.12</f>
        <v>268304.39999999997</v>
      </c>
      <c r="H22" s="21">
        <f>F22+G22</f>
        <v>2504174.4</v>
      </c>
      <c r="I22" s="21">
        <f>H22*A22</f>
        <v>250417.44</v>
      </c>
      <c r="J22" s="21">
        <f>I22-J3</f>
        <v>230417.44</v>
      </c>
      <c r="K22" s="21">
        <f>J22/3</f>
        <v>76805.813333333339</v>
      </c>
      <c r="L22" s="21">
        <f>H22*0.9</f>
        <v>2253756.96</v>
      </c>
      <c r="M22" s="21">
        <f>L22*0.0077529894</f>
        <v>17473.353821056226</v>
      </c>
      <c r="N22" s="21">
        <f>L22*0.0116108479</f>
        <v>26168.029266126385</v>
      </c>
      <c r="O22" s="21">
        <f>L22*0.0198011985</f>
        <v>44627.088935716558</v>
      </c>
      <c r="P22" s="21">
        <f>L22*0.0447725791</f>
        <v>100906.51176377553</v>
      </c>
    </row>
    <row r="23" spans="1:16" ht="6" customHeight="1" x14ac:dyDescent="0.25">
      <c r="B23" s="4"/>
      <c r="D23" s="4"/>
    </row>
    <row r="24" spans="1:16" s="3" customFormat="1" ht="12" x14ac:dyDescent="0.2">
      <c r="A24" s="37">
        <v>0.2</v>
      </c>
      <c r="B24" s="23" t="s">
        <v>17</v>
      </c>
      <c r="C24" s="11">
        <f>F5</f>
        <v>2457000</v>
      </c>
      <c r="D24" s="16">
        <v>0.11</v>
      </c>
      <c r="E24" s="17">
        <f>C24*D24</f>
        <v>270270</v>
      </c>
      <c r="F24" s="17">
        <f>C24-E24</f>
        <v>2186730</v>
      </c>
      <c r="G24" s="17">
        <f>F24*0.12</f>
        <v>262407.59999999998</v>
      </c>
      <c r="H24" s="17">
        <f>F24+G24</f>
        <v>2449137.6</v>
      </c>
      <c r="I24" s="17">
        <f>H24*A24</f>
        <v>489827.52</v>
      </c>
      <c r="J24" s="17">
        <f>I24-J3</f>
        <v>469827.52</v>
      </c>
      <c r="K24" s="17">
        <f>J24/3</f>
        <v>156609.17333333334</v>
      </c>
      <c r="L24" s="17">
        <f>H24*0.8</f>
        <v>1959310.08</v>
      </c>
      <c r="M24" s="17">
        <f>L24*0.0077529894</f>
        <v>15190.510281553154</v>
      </c>
      <c r="N24" s="17">
        <f>L24*0.0116108479</f>
        <v>22749.251327816834</v>
      </c>
      <c r="O24" s="17">
        <f>L24*0.0198011985</f>
        <v>38796.687817130878</v>
      </c>
      <c r="P24" s="17">
        <f>L24*0.0447725791</f>
        <v>87723.365538227328</v>
      </c>
    </row>
    <row r="25" spans="1:16" ht="6" customHeight="1" x14ac:dyDescent="0.25">
      <c r="B25" s="4"/>
      <c r="D25" s="4"/>
    </row>
    <row r="26" spans="1:16" s="3" customFormat="1" ht="12" x14ac:dyDescent="0.2">
      <c r="A26" s="35">
        <v>0.3</v>
      </c>
      <c r="B26" s="40" t="s">
        <v>17</v>
      </c>
      <c r="C26" s="11">
        <f>F5</f>
        <v>2457000</v>
      </c>
      <c r="D26" s="18">
        <v>0.14000000000000001</v>
      </c>
      <c r="E26" s="19">
        <f>C26*D26</f>
        <v>343980.00000000006</v>
      </c>
      <c r="F26" s="19">
        <f>C26-E26</f>
        <v>2113020</v>
      </c>
      <c r="G26" s="19">
        <f>F26*0.12</f>
        <v>253562.4</v>
      </c>
      <c r="H26" s="19">
        <f>F26+G26</f>
        <v>2366582.4</v>
      </c>
      <c r="I26" s="19">
        <f>H26*A26</f>
        <v>709974.72</v>
      </c>
      <c r="J26" s="19">
        <f>I26-J3</f>
        <v>689974.72</v>
      </c>
      <c r="K26" s="19">
        <f>J26/3</f>
        <v>229991.57333333333</v>
      </c>
      <c r="L26" s="19">
        <f>H26*0.7</f>
        <v>1656607.68</v>
      </c>
      <c r="M26" s="19">
        <f>L26*0.0077529894</f>
        <v>12843.661782998592</v>
      </c>
      <c r="N26" s="19">
        <f>L26*0.0116108479</f>
        <v>19234.619802451871</v>
      </c>
      <c r="O26" s="19">
        <f>L26*0.0198011985</f>
        <v>32802.817508304477</v>
      </c>
      <c r="P26" s="19">
        <f>L26*0.0447725791</f>
        <v>74170.598390467494</v>
      </c>
    </row>
    <row r="27" spans="1:16" ht="6" customHeight="1" x14ac:dyDescent="0.25">
      <c r="B27" s="4"/>
      <c r="D27" s="4"/>
    </row>
    <row r="28" spans="1:16" s="3" customFormat="1" ht="12" x14ac:dyDescent="0.2">
      <c r="A28" s="38">
        <v>0.5</v>
      </c>
      <c r="B28" s="41" t="s">
        <v>17</v>
      </c>
      <c r="C28" s="11">
        <f>F5</f>
        <v>2457000</v>
      </c>
      <c r="D28" s="22">
        <v>0.17</v>
      </c>
      <c r="E28" s="15">
        <f>C28*D28</f>
        <v>417690.00000000006</v>
      </c>
      <c r="F28" s="15">
        <f>C28-E28</f>
        <v>2039310</v>
      </c>
      <c r="G28" s="15">
        <f>F28*0.12</f>
        <v>244717.19999999998</v>
      </c>
      <c r="H28" s="15">
        <f>F28+G28</f>
        <v>2284027.2000000002</v>
      </c>
      <c r="I28" s="15">
        <f>H28*A28</f>
        <v>1142013.6000000001</v>
      </c>
      <c r="J28" s="15">
        <f>I28-J3</f>
        <v>1122013.6000000001</v>
      </c>
      <c r="K28" s="15">
        <f>J28/3</f>
        <v>374004.53333333338</v>
      </c>
      <c r="L28" s="15">
        <f>H28*0.5</f>
        <v>1142013.6000000001</v>
      </c>
      <c r="M28" s="15">
        <f>L28*0.0077529894</f>
        <v>8854.0193354558414</v>
      </c>
      <c r="N28" s="15">
        <f>L28*0.0116108479</f>
        <v>13259.746209331441</v>
      </c>
      <c r="O28" s="15">
        <f>L28*0.0198011985</f>
        <v>22613.237983299601</v>
      </c>
      <c r="P28" s="15">
        <f>L28*0.0447725791</f>
        <v>51130.894239275767</v>
      </c>
    </row>
    <row r="30" spans="1:16" s="3" customFormat="1" ht="12" x14ac:dyDescent="0.2">
      <c r="A30" s="43" t="s">
        <v>29</v>
      </c>
      <c r="B30" s="45">
        <v>0.05</v>
      </c>
      <c r="C30" s="11">
        <f>F5</f>
        <v>2457000</v>
      </c>
      <c r="D30" s="45">
        <v>7.0000000000000007E-2</v>
      </c>
      <c r="E30" s="42">
        <f>C30*D30</f>
        <v>171990.00000000003</v>
      </c>
      <c r="F30" s="42">
        <f>C30-E30</f>
        <v>2285010</v>
      </c>
      <c r="G30" s="42">
        <f>F30*0.12</f>
        <v>274201.2</v>
      </c>
      <c r="H30" s="42">
        <f>F30+G30</f>
        <v>2559211.2000000002</v>
      </c>
      <c r="I30" s="42">
        <f>H30*B30</f>
        <v>127960.56000000001</v>
      </c>
      <c r="J30" s="42">
        <f>I30-J3</f>
        <v>107960.56000000001</v>
      </c>
      <c r="K30" s="44" t="s">
        <v>33</v>
      </c>
      <c r="L30" s="42">
        <f>H30*0.95</f>
        <v>2431250.64</v>
      </c>
      <c r="M30" s="42">
        <f>L30*0.0077529894</f>
        <v>18849.460440663217</v>
      </c>
      <c r="N30" s="42">
        <f>L30*0.0116108479</f>
        <v>28228.881387817659</v>
      </c>
      <c r="O30" s="42">
        <f>L30*0.0198011985</f>
        <v>48141.676525892042</v>
      </c>
      <c r="P30" s="42">
        <f>L30*0.0447725791</f>
        <v>108853.36159132564</v>
      </c>
    </row>
    <row r="31" spans="1:16" ht="6" customHeight="1" x14ac:dyDescent="0.25"/>
    <row r="32" spans="1:16" s="3" customFormat="1" ht="12" x14ac:dyDescent="0.2">
      <c r="M32" s="3" t="s">
        <v>35</v>
      </c>
    </row>
  </sheetData>
  <sheetProtection password="CC13" sheet="1" objects="1" scenarios="1"/>
  <mergeCells count="3">
    <mergeCell ref="H3:I3"/>
    <mergeCell ref="L13:P13"/>
    <mergeCell ref="M20:P20"/>
  </mergeCells>
  <pageMargins left="0.7" right="0.7" top="0.75" bottom="0.75" header="0.3" footer="0.3"/>
  <pageSetup paperSize="5" orientation="landscape" r:id="rId1"/>
  <ignoredErrors>
    <ignoredError sqref="K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by adguard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</dc:creator>
  <cp:lastModifiedBy>22</cp:lastModifiedBy>
  <cp:lastPrinted>2020-03-09T15:20:24Z</cp:lastPrinted>
  <dcterms:created xsi:type="dcterms:W3CDTF">2020-03-09T13:53:24Z</dcterms:created>
  <dcterms:modified xsi:type="dcterms:W3CDTF">2020-03-25T08:30:28Z</dcterms:modified>
</cp:coreProperties>
</file>